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etutay\OneDrive - Coconino County Accommodating School District\Documents\Business Manager Procedures\NAPEBT\FY25 Open Enrollment\"/>
    </mc:Choice>
  </mc:AlternateContent>
  <xr:revisionPtr revIDLastSave="0" documentId="13_ncr:1_{4971290E-EE68-4897-8EC8-780FD0DCA953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Summary" sheetId="3" r:id="rId1"/>
    <sheet name="FY23" sheetId="2" r:id="rId2"/>
    <sheet name="FY24" sheetId="1" r:id="rId3"/>
    <sheet name="FY25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4" l="1"/>
  <c r="C15" i="4"/>
  <c r="C14" i="4"/>
  <c r="G14" i="4" l="1"/>
  <c r="E14" i="4"/>
  <c r="C10" i="4"/>
  <c r="O14" i="3" a="1"/>
  <c r="O14" i="3" s="1"/>
  <c r="F11" i="3" a="1"/>
  <c r="F11" i="3" s="1"/>
  <c r="F10" i="3" a="1"/>
  <c r="F10" i="3" s="1"/>
  <c r="C16" i="3" a="1"/>
  <c r="C16" i="3" s="1"/>
  <c r="C15" i="3" a="1"/>
  <c r="C15" i="3" s="1"/>
  <c r="C14" i="3" a="1"/>
  <c r="C14" i="3" s="1"/>
  <c r="C12" i="3" a="1"/>
  <c r="C12" i="3" s="1"/>
  <c r="C11" i="3" a="1"/>
  <c r="C11" i="3" s="1"/>
  <c r="C10" i="3" a="1"/>
  <c r="C10" i="3" s="1"/>
  <c r="C6" i="3" a="1"/>
  <c r="C6" i="3" s="1"/>
  <c r="C7" i="3" a="1"/>
  <c r="C7" i="3" s="1"/>
  <c r="C8" i="3" a="1"/>
  <c r="C8" i="3" s="1"/>
  <c r="Q16" i="3" a="1"/>
  <c r="Q16" i="3" s="1"/>
  <c r="Q15" i="3" a="1"/>
  <c r="Q15" i="3" s="1"/>
  <c r="Q14" i="3" a="1"/>
  <c r="Q14" i="3" s="1"/>
  <c r="Q12" i="3" a="1"/>
  <c r="Q12" i="3" s="1"/>
  <c r="Q11" i="3" a="1"/>
  <c r="Q11" i="3" s="1"/>
  <c r="Q10" i="3" a="1"/>
  <c r="Q10" i="3" s="1"/>
  <c r="Q8" i="3" a="1"/>
  <c r="Q8" i="3" s="1"/>
  <c r="Q7" i="3" a="1"/>
  <c r="Q7" i="3" s="1"/>
  <c r="Q6" i="3" a="1"/>
  <c r="Q6" i="3" s="1"/>
  <c r="N16" i="3" a="1"/>
  <c r="N16" i="3" s="1"/>
  <c r="N15" i="3" a="1"/>
  <c r="N15" i="3" s="1"/>
  <c r="N14" i="3" a="1"/>
  <c r="N14" i="3" s="1"/>
  <c r="N12" i="3" a="1"/>
  <c r="N12" i="3" s="1"/>
  <c r="N11" i="3" a="1"/>
  <c r="N11" i="3" s="1"/>
  <c r="N10" i="3" a="1"/>
  <c r="N10" i="3" s="1"/>
  <c r="N8" i="3" a="1"/>
  <c r="N8" i="3" s="1"/>
  <c r="N7" i="3" a="1"/>
  <c r="N7" i="3" s="1"/>
  <c r="N6" i="3" a="1"/>
  <c r="N6" i="3" s="1"/>
  <c r="K16" i="3" a="1"/>
  <c r="K16" i="3" s="1"/>
  <c r="K15" i="3" a="1"/>
  <c r="K15" i="3" s="1"/>
  <c r="K14" i="3" a="1"/>
  <c r="K14" i="3" s="1"/>
  <c r="K12" i="3" a="1"/>
  <c r="K12" i="3" s="1"/>
  <c r="K11" i="3" a="1"/>
  <c r="K11" i="3" s="1"/>
  <c r="K10" i="3" a="1"/>
  <c r="K10" i="3" s="1"/>
  <c r="K8" i="3" a="1"/>
  <c r="K8" i="3" s="1"/>
  <c r="K7" i="3" a="1"/>
  <c r="K7" i="3" s="1"/>
  <c r="K6" i="3" a="1"/>
  <c r="K6" i="3" s="1"/>
  <c r="H16" i="3" a="1"/>
  <c r="H16" i="3" s="1"/>
  <c r="H15" i="3" a="1"/>
  <c r="H15" i="3" s="1"/>
  <c r="H14" i="3" a="1"/>
  <c r="H14" i="3" s="1"/>
  <c r="H12" i="3" a="1"/>
  <c r="H12" i="3" s="1"/>
  <c r="H11" i="3" a="1"/>
  <c r="H11" i="3" s="1"/>
  <c r="H10" i="3" a="1"/>
  <c r="H10" i="3" s="1"/>
  <c r="H8" i="3" a="1"/>
  <c r="H8" i="3" s="1"/>
  <c r="H7" i="3" a="1"/>
  <c r="H7" i="3" s="1"/>
  <c r="H6" i="3" a="1"/>
  <c r="H6" i="3" s="1"/>
  <c r="E16" i="3" a="1"/>
  <c r="E16" i="3" s="1"/>
  <c r="E15" i="3" a="1"/>
  <c r="E15" i="3" s="1"/>
  <c r="E14" i="3" a="1"/>
  <c r="E14" i="3" s="1"/>
  <c r="E12" i="3" a="1"/>
  <c r="E12" i="3" s="1"/>
  <c r="E11" i="3" a="1"/>
  <c r="E11" i="3" s="1"/>
  <c r="E10" i="3" a="1"/>
  <c r="E10" i="3" s="1"/>
  <c r="E8" i="3" a="1"/>
  <c r="E8" i="3" s="1"/>
  <c r="E7" i="3" a="1"/>
  <c r="E7" i="3" s="1"/>
  <c r="E6" i="3" a="1"/>
  <c r="E6" i="3" s="1"/>
  <c r="B16" i="3" a="1"/>
  <c r="B16" i="3" s="1"/>
  <c r="B15" i="3" a="1"/>
  <c r="B15" i="3" s="1"/>
  <c r="B14" i="3" a="1"/>
  <c r="B14" i="3" s="1"/>
  <c r="B12" i="3" a="1"/>
  <c r="B12" i="3" s="1"/>
  <c r="B11" i="3" a="1"/>
  <c r="B11" i="3" s="1"/>
  <c r="B10" i="3" a="1"/>
  <c r="B10" i="3" s="1"/>
  <c r="B6" i="3" a="1"/>
  <c r="B6" i="3" s="1"/>
  <c r="B7" i="3" a="1"/>
  <c r="B7" i="3" s="1"/>
  <c r="B8" i="3" a="1"/>
  <c r="B8" i="3" s="1"/>
  <c r="C14" i="1"/>
  <c r="B20" i="1" s="1"/>
  <c r="B21" i="1" s="1"/>
  <c r="C7" i="1"/>
  <c r="F7" i="3" s="1" a="1"/>
  <c r="F7" i="3" s="1"/>
  <c r="C8" i="1"/>
  <c r="F8" i="3" s="1" a="1"/>
  <c r="F8" i="3" s="1"/>
  <c r="C11" i="1"/>
  <c r="C10" i="1"/>
  <c r="C6" i="1" s="1"/>
  <c r="F6" i="3" s="1" a="1"/>
  <c r="F6" i="3" s="1"/>
  <c r="C12" i="1" l="1"/>
  <c r="F12" i="3" s="1" a="1"/>
  <c r="F12" i="3" s="1"/>
  <c r="C16" i="1"/>
  <c r="F16" i="3" s="1" a="1"/>
  <c r="F16" i="3" s="1"/>
  <c r="B20" i="4"/>
  <c r="B21" i="4" s="1"/>
  <c r="C11" i="4"/>
  <c r="C12" i="4"/>
  <c r="C8" i="4"/>
  <c r="C7" i="4"/>
  <c r="F7" i="4" s="1"/>
  <c r="G7" i="4" s="1"/>
  <c r="C6" i="4"/>
  <c r="E6" i="4" s="1"/>
  <c r="C15" i="1"/>
  <c r="F15" i="3" s="1" a="1"/>
  <c r="F15" i="3" s="1"/>
  <c r="F14" i="3" a="1"/>
  <c r="F14" i="3" s="1"/>
  <c r="E16" i="4"/>
  <c r="F16" i="4" s="1"/>
  <c r="G16" i="4" s="1"/>
  <c r="D16" i="4"/>
  <c r="D14" i="4"/>
  <c r="D10" i="4"/>
  <c r="E10" i="4"/>
  <c r="F10" i="4"/>
  <c r="G10" i="4" s="1"/>
  <c r="P14" i="3"/>
  <c r="G7" i="3"/>
  <c r="G16" i="3"/>
  <c r="G8" i="3"/>
  <c r="G10" i="3"/>
  <c r="G11" i="3"/>
  <c r="G6" i="3"/>
  <c r="G12" i="3"/>
  <c r="G14" i="3"/>
  <c r="G15" i="3"/>
  <c r="D14" i="3"/>
  <c r="D12" i="3"/>
  <c r="D8" i="3"/>
  <c r="D15" i="3"/>
  <c r="D16" i="3"/>
  <c r="D10" i="3"/>
  <c r="D11" i="3"/>
  <c r="D7" i="3"/>
  <c r="D6" i="3"/>
  <c r="D7" i="4" l="1"/>
  <c r="E7" i="4"/>
  <c r="F8" i="4"/>
  <c r="G8" i="4" s="1"/>
  <c r="E8" i="4"/>
  <c r="D8" i="4"/>
  <c r="E15" i="4"/>
  <c r="F15" i="4" s="1"/>
  <c r="G15" i="4" s="1"/>
  <c r="D15" i="4"/>
  <c r="F12" i="4"/>
  <c r="G12" i="4" s="1"/>
  <c r="D12" i="4"/>
  <c r="E12" i="4"/>
  <c r="D6" i="4"/>
  <c r="F6" i="4"/>
  <c r="G6" i="4" s="1"/>
  <c r="D11" i="4"/>
  <c r="E11" i="4"/>
  <c r="F11" i="4"/>
  <c r="G11" i="4" s="1"/>
  <c r="F8" i="1"/>
  <c r="E8" i="1"/>
  <c r="L8" i="3" s="1" a="1"/>
  <c r="L8" i="3" s="1"/>
  <c r="M8" i="3" s="1"/>
  <c r="D8" i="1"/>
  <c r="I8" i="3" s="1" a="1"/>
  <c r="I8" i="3" s="1"/>
  <c r="J8" i="3" s="1"/>
  <c r="G14" i="1"/>
  <c r="R14" i="3" s="1" a="1"/>
  <c r="R14" i="3" s="1"/>
  <c r="S14" i="3" s="1"/>
  <c r="F7" i="1"/>
  <c r="G8" i="1" l="1"/>
  <c r="R8" i="3" s="1" a="1"/>
  <c r="R8" i="3" s="1"/>
  <c r="S8" i="3" s="1"/>
  <c r="O8" i="3" a="1"/>
  <c r="O8" i="3" s="1"/>
  <c r="P8" i="3" s="1"/>
  <c r="G7" i="1"/>
  <c r="R7" i="3" s="1" a="1"/>
  <c r="R7" i="3" s="1"/>
  <c r="S7" i="3" s="1"/>
  <c r="O7" i="3" a="1"/>
  <c r="O7" i="3" s="1"/>
  <c r="P7" i="3" s="1"/>
  <c r="E10" i="1"/>
  <c r="L10" i="3" s="1" a="1"/>
  <c r="L10" i="3" s="1"/>
  <c r="M10" i="3" s="1"/>
  <c r="D6" i="1"/>
  <c r="I6" i="3" s="1" a="1"/>
  <c r="I6" i="3" s="1"/>
  <c r="J6" i="3" s="1"/>
  <c r="F6" i="1"/>
  <c r="E6" i="1"/>
  <c r="L6" i="3" s="1" a="1"/>
  <c r="L6" i="3" s="1"/>
  <c r="M6" i="3" s="1"/>
  <c r="D15" i="1"/>
  <c r="I15" i="3" s="1" a="1"/>
  <c r="I15" i="3" s="1"/>
  <c r="J15" i="3" s="1"/>
  <c r="D16" i="1"/>
  <c r="I16" i="3" s="1" a="1"/>
  <c r="I16" i="3" s="1"/>
  <c r="J16" i="3" s="1"/>
  <c r="D14" i="1"/>
  <c r="I14" i="3" s="1" a="1"/>
  <c r="I14" i="3" s="1"/>
  <c r="J14" i="3" s="1"/>
  <c r="D11" i="1"/>
  <c r="I11" i="3" s="1" a="1"/>
  <c r="I11" i="3" s="1"/>
  <c r="J11" i="3" s="1"/>
  <c r="D12" i="1"/>
  <c r="I12" i="3" s="1" a="1"/>
  <c r="I12" i="3" s="1"/>
  <c r="J12" i="3" s="1"/>
  <c r="D10" i="1"/>
  <c r="I10" i="3" s="1" a="1"/>
  <c r="I10" i="3" s="1"/>
  <c r="J10" i="3" s="1"/>
  <c r="D7" i="1"/>
  <c r="I7" i="3" s="1" a="1"/>
  <c r="I7" i="3" s="1"/>
  <c r="J7" i="3" s="1"/>
  <c r="G6" i="1" l="1"/>
  <c r="R6" i="3" s="1" a="1"/>
  <c r="R6" i="3" s="1"/>
  <c r="S6" i="3" s="1"/>
  <c r="O6" i="3" a="1"/>
  <c r="O6" i="3" s="1"/>
  <c r="P6" i="3" s="1"/>
  <c r="E7" i="1"/>
  <c r="L7" i="3" s="1" a="1"/>
  <c r="L7" i="3" s="1"/>
  <c r="M7" i="3" s="1"/>
  <c r="F10" i="1"/>
  <c r="E12" i="1"/>
  <c r="L12" i="3" s="1" a="1"/>
  <c r="L12" i="3" s="1"/>
  <c r="M12" i="3" s="1"/>
  <c r="F12" i="1"/>
  <c r="E11" i="1"/>
  <c r="L11" i="3" s="1" a="1"/>
  <c r="L11" i="3" s="1"/>
  <c r="M11" i="3" s="1"/>
  <c r="F11" i="1"/>
  <c r="E16" i="1"/>
  <c r="E15" i="1"/>
  <c r="E14" i="1"/>
  <c r="L14" i="3" s="1" a="1"/>
  <c r="L14" i="3" s="1"/>
  <c r="M14" i="3" s="1"/>
  <c r="G11" i="1" l="1"/>
  <c r="R11" i="3" s="1" a="1"/>
  <c r="R11" i="3" s="1"/>
  <c r="S11" i="3" s="1"/>
  <c r="O11" i="3" a="1"/>
  <c r="O11" i="3" s="1"/>
  <c r="P11" i="3" s="1"/>
  <c r="G12" i="1"/>
  <c r="R12" i="3" s="1" a="1"/>
  <c r="R12" i="3" s="1"/>
  <c r="S12" i="3" s="1"/>
  <c r="O12" i="3" a="1"/>
  <c r="O12" i="3" s="1"/>
  <c r="P12" i="3" s="1"/>
  <c r="G10" i="1"/>
  <c r="R10" i="3" s="1" a="1"/>
  <c r="R10" i="3" s="1"/>
  <c r="S10" i="3" s="1"/>
  <c r="O10" i="3" a="1"/>
  <c r="O10" i="3" s="1"/>
  <c r="P10" i="3" s="1"/>
  <c r="F15" i="1"/>
  <c r="L15" i="3" a="1"/>
  <c r="L15" i="3" s="1"/>
  <c r="M15" i="3" s="1"/>
  <c r="F16" i="1"/>
  <c r="L16" i="3" a="1"/>
  <c r="L16" i="3" s="1"/>
  <c r="M16" i="3" s="1"/>
  <c r="G15" i="1" l="1"/>
  <c r="R15" i="3" s="1" a="1"/>
  <c r="R15" i="3" s="1"/>
  <c r="S15" i="3" s="1"/>
  <c r="O15" i="3" a="1"/>
  <c r="O15" i="3" s="1"/>
  <c r="P15" i="3" s="1"/>
  <c r="G16" i="1"/>
  <c r="R16" i="3" s="1" a="1"/>
  <c r="R16" i="3" s="1"/>
  <c r="S16" i="3" s="1"/>
  <c r="O16" i="3" a="1"/>
  <c r="O16" i="3" s="1"/>
  <c r="P16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<sst xmlns="http://schemas.openxmlformats.org/spreadsheetml/2006/main" count="109" uniqueCount="29">
  <si>
    <t>Buy-up Plan</t>
  </si>
  <si>
    <t>Monthly Rate with wellness participation</t>
  </si>
  <si>
    <t>Employee</t>
  </si>
  <si>
    <t>EE+1</t>
  </si>
  <si>
    <t>EE+family</t>
  </si>
  <si>
    <t>Base Plan</t>
  </si>
  <si>
    <t>HDHP</t>
  </si>
  <si>
    <t>Rates for 24 Pay Periods</t>
  </si>
  <si>
    <t>CCASD monthly Contribution</t>
  </si>
  <si>
    <t>Plan and Coverage Level</t>
  </si>
  <si>
    <t>HEALTH EQ</t>
  </si>
  <si>
    <t>ER Cost Per Pay Period</t>
  </si>
  <si>
    <t>EE Cost Per Pay Period with wellness participation</t>
  </si>
  <si>
    <t>BCBS FY23</t>
  </si>
  <si>
    <t>EE Cost Per Pay Period W/O Wellness Participation</t>
  </si>
  <si>
    <t>EE Cost Per Month with wellness participation</t>
  </si>
  <si>
    <t>64.58 per month</t>
  </si>
  <si>
    <t>32.29 per pay period</t>
  </si>
  <si>
    <t>Health EQ</t>
  </si>
  <si>
    <t>BCBS FY24</t>
  </si>
  <si>
    <t>.</t>
  </si>
  <si>
    <t>FY23</t>
  </si>
  <si>
    <t>FY24</t>
  </si>
  <si>
    <t>Diff</t>
  </si>
  <si>
    <t>BCBS FY25</t>
  </si>
  <si>
    <t>Three Tier Rates</t>
  </si>
  <si>
    <t>W/O Wellness a month</t>
  </si>
  <si>
    <t>With Wellness a month</t>
  </si>
  <si>
    <t>Per pay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</si>
</sst>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omic Sans MS"/>
      <family val="2"/>
    </font>
    <font>
      <b/>
      <sz val="14"/>
      <color theme="1"/>
      <name val="Microsoft YaHei"/>
      <family val="2"/>
    </font>
    <font>
      <sz val="11"/>
      <color theme="1"/>
      <name val="Microsoft YaHei"/>
      <family val="2"/>
    </font>
    <font>
      <b/>
      <sz val="11"/>
      <color theme="1"/>
      <name val="Microsoft YaHei"/>
      <family val="2"/>
    </font>
    <font>
      <b/>
      <u/>
      <sz val="14"/>
      <color theme="1"/>
      <name val="Microsoft YaHei"/>
      <family val="2"/>
    </font>
    <font>
      <sz val="8"/>
      <name val="Comic Sans MS"/>
      <family val="2"/>
    </font>
    <font>
      <sz val="8"/>
      <color theme="1"/>
      <name val="Microsoft YaHe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 wrapText="1"/>
    </xf>
    <xf numFmtId="164" fontId="3" fillId="2" borderId="0" xfId="0" applyNumberFormat="1" applyFont="1" applyFill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/>
    <xf numFmtId="164" fontId="2" fillId="0" borderId="0" xfId="0" applyNumberFormat="1" applyFont="1"/>
    <xf numFmtId="0" fontId="4" fillId="4" borderId="0" xfId="0" applyFont="1" applyFill="1"/>
    <xf numFmtId="164" fontId="2" fillId="4" borderId="0" xfId="0" applyNumberFormat="1" applyFont="1" applyFill="1"/>
    <xf numFmtId="164" fontId="3" fillId="0" borderId="0" xfId="0" applyNumberFormat="1" applyFont="1"/>
    <xf numFmtId="164" fontId="2" fillId="5" borderId="0" xfId="0" applyNumberFormat="1" applyFont="1" applyFill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4" fontId="6" fillId="0" borderId="0" xfId="0" applyNumberFormat="1" applyFont="1"/>
    <xf numFmtId="164" fontId="6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6"/>
  <sheetViews>
    <sheetView zoomScale="70" zoomScaleNormal="70" workbookViewId="0">
      <selection activeCell="C94" sqref="C94"/>
    </sheetView>
  </sheetViews>
  <sheetFormatPr defaultRowHeight="15.6" x14ac:dyDescent="0.35"/>
  <cols>
    <col min="1" max="1" width="14" bestFit="1" customWidth="1"/>
    <col min="2" max="19" width="22.36328125" customWidth="1"/>
  </cols>
  <sheetData>
    <row r="2" spans="1:19" ht="16.2" thickBot="1" x14ac:dyDescent="0.4"/>
    <row r="3" spans="1:19" ht="25.5" customHeight="1" x14ac:dyDescent="0.35">
      <c r="B3" s="26" t="s">
        <v>1</v>
      </c>
      <c r="C3" s="27"/>
      <c r="D3" s="28"/>
      <c r="E3" s="26" t="s">
        <v>8</v>
      </c>
      <c r="F3" s="27"/>
      <c r="G3" s="28"/>
      <c r="H3" s="26" t="s">
        <v>11</v>
      </c>
      <c r="I3" s="27"/>
      <c r="J3" s="30"/>
      <c r="K3" s="26" t="s">
        <v>14</v>
      </c>
      <c r="L3" s="27"/>
      <c r="M3" s="28"/>
      <c r="N3" s="26" t="s">
        <v>12</v>
      </c>
      <c r="O3" s="27"/>
      <c r="P3" s="28"/>
      <c r="Q3" s="29" t="s">
        <v>15</v>
      </c>
      <c r="R3" s="27"/>
      <c r="S3" s="28"/>
    </row>
    <row r="4" spans="1:19" x14ac:dyDescent="0.35">
      <c r="B4" s="15" t="s">
        <v>21</v>
      </c>
      <c r="C4" s="11" t="s">
        <v>22</v>
      </c>
      <c r="D4" s="16" t="s">
        <v>23</v>
      </c>
      <c r="E4" s="15" t="s">
        <v>21</v>
      </c>
      <c r="F4" s="11" t="s">
        <v>22</v>
      </c>
      <c r="G4" s="16" t="s">
        <v>23</v>
      </c>
      <c r="H4" s="15" t="s">
        <v>21</v>
      </c>
      <c r="I4" s="11" t="s">
        <v>22</v>
      </c>
      <c r="J4" s="16" t="s">
        <v>23</v>
      </c>
      <c r="K4" s="15" t="s">
        <v>21</v>
      </c>
      <c r="L4" s="11" t="s">
        <v>22</v>
      </c>
      <c r="M4" s="16" t="s">
        <v>23</v>
      </c>
      <c r="N4" s="15" t="s">
        <v>21</v>
      </c>
      <c r="O4" s="11" t="s">
        <v>22</v>
      </c>
      <c r="P4" s="16" t="s">
        <v>23</v>
      </c>
      <c r="Q4" s="15" t="s">
        <v>21</v>
      </c>
      <c r="R4" s="11" t="s">
        <v>22</v>
      </c>
      <c r="S4" s="16" t="s">
        <v>23</v>
      </c>
    </row>
    <row r="5" spans="1:19" ht="20.399999999999999" x14ac:dyDescent="0.45">
      <c r="A5" s="7" t="s">
        <v>0</v>
      </c>
      <c r="B5" s="15"/>
      <c r="C5" s="11"/>
      <c r="D5" s="16"/>
      <c r="E5" s="15"/>
      <c r="F5" s="11"/>
      <c r="G5" s="16"/>
      <c r="H5" s="15"/>
      <c r="I5" s="11"/>
      <c r="J5" s="22"/>
      <c r="K5" s="15"/>
      <c r="L5" s="11"/>
      <c r="M5" s="16"/>
      <c r="N5" s="15"/>
      <c r="O5" s="11"/>
      <c r="P5" s="16"/>
      <c r="Q5" s="13"/>
      <c r="R5" s="11"/>
      <c r="S5" s="16"/>
    </row>
    <row r="6" spans="1:19" ht="16.2" x14ac:dyDescent="0.4">
      <c r="A6" s="5" t="s">
        <v>2</v>
      </c>
      <c r="B6" s="17" cm="1">
        <f t="array" ref="B6">+INDEX('FY23'!$A$1:$G$16,ROW(),MATCH(B$3,'FY23'!$A$2:$G$2,0))</f>
        <v>795.84</v>
      </c>
      <c r="C6" s="12" cm="1">
        <f t="array" ref="C6">+INDEX('FY24'!$A$1:$G$16,ROW(),MATCH(B$3,'FY24'!$A$2:$G$2,0))</f>
        <v>844.80000000000007</v>
      </c>
      <c r="D6" s="18">
        <f>+C6-B6</f>
        <v>48.960000000000036</v>
      </c>
      <c r="E6" s="17" cm="1">
        <f t="array" ref="E6">+INDEX('FY23'!$A$1:$G$16,ROW(),MATCH(E$3,'FY23'!$A$2:$G$2,0))</f>
        <v>683.72</v>
      </c>
      <c r="F6" s="12" cm="1">
        <f t="array" ref="F6">+INDEX('FY24'!$A$1:$G$16,ROW(),MATCH(E$3,'FY24'!$A$2:$G$2,0))</f>
        <v>723.52</v>
      </c>
      <c r="G6" s="18">
        <f>+F6-E6</f>
        <v>39.799999999999955</v>
      </c>
      <c r="H6" s="17" cm="1">
        <f t="array" ref="H6">+INDEX('FY23'!$A$1:$G$16,ROW(),MATCH(H$3,'FY23'!$A$2:$G$2,0))</f>
        <v>341.86</v>
      </c>
      <c r="I6" s="12" cm="1">
        <f t="array" ref="I6">+INDEX('FY24'!$A$1:$G$16,ROW(),MATCH(H$3,'FY24'!$A$2:$G$2,0))</f>
        <v>361.76</v>
      </c>
      <c r="J6" s="23">
        <f>+I6-H6</f>
        <v>19.899999999999977</v>
      </c>
      <c r="K6" s="17" cm="1">
        <f t="array" ref="K6">+INDEX('FY23'!$A$1:$G$16,ROW(),MATCH(K$3,'FY23'!$A$2:$G$2,0))</f>
        <v>66.06</v>
      </c>
      <c r="L6" s="12" cm="1">
        <f t="array" ref="L6">+INDEX('FY24'!$A$1:$G$16,ROW(),MATCH(K$3,'FY24'!$A$2:$G$2,0))</f>
        <v>70.640000000000043</v>
      </c>
      <c r="M6" s="18">
        <f>+L6-K6</f>
        <v>4.5800000000000409</v>
      </c>
      <c r="N6" s="17" cm="1">
        <f t="array" ref="N6">+INDEX('FY23'!$A$1:$G$16,ROW(),MATCH(N$3,'FY23'!$A$2:$G$2,0))</f>
        <v>56.06</v>
      </c>
      <c r="O6" s="12" cm="1">
        <f t="array" ref="O6">+INDEX('FY24'!$A$1:$G$16,ROW(),MATCH(N$3,'FY24'!$A$2:$G$2,0))</f>
        <v>60.640000000000043</v>
      </c>
      <c r="P6" s="18">
        <f>+O6-N6</f>
        <v>4.5800000000000409</v>
      </c>
      <c r="Q6" s="14" cm="1">
        <f t="array" ref="Q6">+INDEX('FY23'!$A$1:$G$16,ROW(),MATCH(Q$3,'FY23'!$A$2:$G$2,0))</f>
        <v>112.12</v>
      </c>
      <c r="R6" s="12" cm="1">
        <f t="array" ref="R6">+INDEX('FY24'!$A$1:$G$16,ROW(),MATCH(Q$3,'FY24'!$A$2:$G$2,0))</f>
        <v>121.28000000000009</v>
      </c>
      <c r="S6" s="18">
        <f>+R6-Q6</f>
        <v>9.1600000000000819</v>
      </c>
    </row>
    <row r="7" spans="1:19" ht="16.2" x14ac:dyDescent="0.4">
      <c r="A7" s="5" t="s">
        <v>3</v>
      </c>
      <c r="B7" s="17" cm="1">
        <f t="array" ref="B7">+INDEX('FY23'!$A$1:$G$16,ROW(),MATCH(B$3,'FY23'!$A$2:$G$2,0))</f>
        <v>1560.56</v>
      </c>
      <c r="C7" s="12" cm="1">
        <f t="array" ref="C7">+INDEX('FY24'!$A$1:$G$16,ROW(),MATCH(B$3,'FY24'!$A$2:$G$2,0))</f>
        <v>1655.4</v>
      </c>
      <c r="D7" s="18">
        <f t="shared" ref="D7:D8" si="0">+C7-B7</f>
        <v>94.840000000000146</v>
      </c>
      <c r="E7" s="17" cm="1">
        <f t="array" ref="E7">+INDEX('FY23'!$A$1:$G$16,ROW(),MATCH(E$3,'FY23'!$A$2:$G$2,0))</f>
        <v>683.72</v>
      </c>
      <c r="F7" s="12" cm="1">
        <f t="array" ref="F7">+INDEX('FY24'!$A$1:$G$16,ROW(),MATCH(E$3,'FY24'!$A$2:$G$2,0))</f>
        <v>723.52</v>
      </c>
      <c r="G7" s="18">
        <f t="shared" ref="G7:G8" si="1">+F7-E7</f>
        <v>39.799999999999955</v>
      </c>
      <c r="H7" s="17" cm="1">
        <f t="array" ref="H7">+INDEX('FY23'!$A$1:$G$16,ROW(),MATCH(H$3,'FY23'!$A$2:$G$2,0))</f>
        <v>341.86</v>
      </c>
      <c r="I7" s="12" cm="1">
        <f t="array" ref="I7">+INDEX('FY24'!$A$1:$G$16,ROW(),MATCH(H$3,'FY24'!$A$2:$G$2,0))</f>
        <v>361.76</v>
      </c>
      <c r="J7" s="23">
        <f t="shared" ref="J7:J8" si="2">+I7-H7</f>
        <v>19.899999999999977</v>
      </c>
      <c r="K7" s="17" cm="1">
        <f t="array" ref="K7">+INDEX('FY23'!$A$1:$G$16,ROW(),MATCH(K$3,'FY23'!$A$2:$G$2,0))</f>
        <v>448.41999999999996</v>
      </c>
      <c r="L7" s="12" cm="1">
        <f t="array" ref="L7">+INDEX('FY24'!$A$1:$G$16,ROW(),MATCH(K$3,'FY24'!$A$2:$G$2,0))</f>
        <v>475.94000000000005</v>
      </c>
      <c r="M7" s="18">
        <f t="shared" ref="M7:M8" si="3">+L7-K7</f>
        <v>27.520000000000095</v>
      </c>
      <c r="N7" s="17" cm="1">
        <f t="array" ref="N7">+INDEX('FY23'!$A$1:$G$16,ROW(),MATCH(N$3,'FY23'!$A$2:$G$2,0))</f>
        <v>438.41999999999996</v>
      </c>
      <c r="O7" s="12" cm="1">
        <f t="array" ref="O7">+INDEX('FY24'!$A$1:$G$16,ROW(),MATCH(N$3,'FY24'!$A$2:$G$2,0))</f>
        <v>465.94000000000005</v>
      </c>
      <c r="P7" s="18">
        <f t="shared" ref="P7:P8" si="4">+O7-N7</f>
        <v>27.520000000000095</v>
      </c>
      <c r="Q7" s="14" cm="1">
        <f t="array" ref="Q7">+INDEX('FY23'!$A$1:$G$16,ROW(),MATCH(Q$3,'FY23'!$A$2:$G$2,0))</f>
        <v>876.83999999999992</v>
      </c>
      <c r="R7" s="12" cm="1">
        <f t="array" ref="R7">+INDEX('FY24'!$A$1:$G$16,ROW(),MATCH(Q$3,'FY24'!$A$2:$G$2,0))</f>
        <v>931.88000000000011</v>
      </c>
      <c r="S7" s="18">
        <f t="shared" ref="S7:S8" si="5">+R7-Q7</f>
        <v>55.040000000000191</v>
      </c>
    </row>
    <row r="8" spans="1:19" ht="16.2" x14ac:dyDescent="0.4">
      <c r="A8" s="5" t="s">
        <v>4</v>
      </c>
      <c r="B8" s="17" cm="1">
        <f t="array" ref="B8">+INDEX('FY23'!$A$1:$G$16,ROW(),MATCH(B$3,'FY23'!$A$2:$G$2,0))</f>
        <v>2169.2199999999998</v>
      </c>
      <c r="C8" s="12" cm="1">
        <f t="array" ref="C8">+INDEX('FY24'!$A$1:$G$16,ROW(),MATCH(B$3,'FY24'!$A$2:$G$2,0))</f>
        <v>2300.58</v>
      </c>
      <c r="D8" s="18">
        <f t="shared" si="0"/>
        <v>131.36000000000013</v>
      </c>
      <c r="E8" s="17" cm="1">
        <f t="array" ref="E8">+INDEX('FY23'!$A$1:$G$16,ROW(),MATCH(E$3,'FY23'!$A$2:$G$2,0))</f>
        <v>683.72</v>
      </c>
      <c r="F8" s="12" cm="1">
        <f t="array" ref="F8">+INDEX('FY24'!$A$1:$G$16,ROW(),MATCH(E$3,'FY24'!$A$2:$G$2,0))</f>
        <v>723.52</v>
      </c>
      <c r="G8" s="18">
        <f t="shared" si="1"/>
        <v>39.799999999999955</v>
      </c>
      <c r="H8" s="17" cm="1">
        <f t="array" ref="H8">+INDEX('FY23'!$A$1:$G$16,ROW(),MATCH(H$3,'FY23'!$A$2:$G$2,0))</f>
        <v>341.86</v>
      </c>
      <c r="I8" s="12" cm="1">
        <f t="array" ref="I8">+INDEX('FY24'!$A$1:$G$16,ROW(),MATCH(H$3,'FY24'!$A$2:$G$2,0))</f>
        <v>361.76</v>
      </c>
      <c r="J8" s="23">
        <f t="shared" si="2"/>
        <v>19.899999999999977</v>
      </c>
      <c r="K8" s="17" cm="1">
        <f t="array" ref="K8">+INDEX('FY23'!$A$1:$G$16,ROW(),MATCH(K$3,'FY23'!$A$2:$G$2,0))</f>
        <v>752.74999999999989</v>
      </c>
      <c r="L8" s="12" cm="1">
        <f t="array" ref="L8">+INDEX('FY24'!$A$1:$G$16,ROW(),MATCH(K$3,'FY24'!$A$2:$G$2,0))</f>
        <v>798.53</v>
      </c>
      <c r="M8" s="18">
        <f t="shared" si="3"/>
        <v>45.780000000000086</v>
      </c>
      <c r="N8" s="17" cm="1">
        <f t="array" ref="N8">+INDEX('FY23'!$A$1:$G$16,ROW(),MATCH(N$3,'FY23'!$A$2:$G$2,0))</f>
        <v>742.74999999999989</v>
      </c>
      <c r="O8" s="12" cm="1">
        <f t="array" ref="O8">+INDEX('FY24'!$A$1:$G$16,ROW(),MATCH(N$3,'FY24'!$A$2:$G$2,0))</f>
        <v>788.53</v>
      </c>
      <c r="P8" s="18">
        <f t="shared" si="4"/>
        <v>45.780000000000086</v>
      </c>
      <c r="Q8" s="14" cm="1">
        <f t="array" ref="Q8">+INDEX('FY23'!$A$1:$G$16,ROW(),MATCH(Q$3,'FY23'!$A$2:$G$2,0))</f>
        <v>1485.4999999999998</v>
      </c>
      <c r="R8" s="12" cm="1">
        <f t="array" ref="R8">+INDEX('FY24'!$A$1:$G$16,ROW(),MATCH(Q$3,'FY24'!$A$2:$G$2,0))</f>
        <v>1577.06</v>
      </c>
      <c r="S8" s="18">
        <f t="shared" si="5"/>
        <v>91.560000000000173</v>
      </c>
    </row>
    <row r="9" spans="1:19" ht="20.399999999999999" x14ac:dyDescent="0.45">
      <c r="A9" s="7" t="s">
        <v>5</v>
      </c>
      <c r="B9" s="17"/>
      <c r="C9" s="12"/>
      <c r="D9" s="18"/>
      <c r="E9" s="17"/>
      <c r="F9" s="12"/>
      <c r="G9" s="18"/>
      <c r="H9" s="17"/>
      <c r="I9" s="12"/>
      <c r="J9" s="23"/>
      <c r="K9" s="17"/>
      <c r="L9" s="12"/>
      <c r="M9" s="18"/>
      <c r="N9" s="17"/>
      <c r="O9" s="12"/>
      <c r="P9" s="18"/>
      <c r="Q9" s="14"/>
      <c r="R9" s="12"/>
      <c r="S9" s="18"/>
    </row>
    <row r="10" spans="1:19" ht="16.2" x14ac:dyDescent="0.4">
      <c r="A10" s="5" t="s">
        <v>2</v>
      </c>
      <c r="B10" s="17" cm="1">
        <f t="array" ref="B10">+INDEX('FY23'!$A$1:$G$16,ROW(),MATCH(B$3,'FY23'!$A$2:$G$2,0))</f>
        <v>703.72</v>
      </c>
      <c r="C10" s="12" cm="1">
        <f t="array" ref="C10">+INDEX('FY24'!$A$1:$G$16,ROW(),MATCH(B$3,'FY24'!$A$2:$G$2,0))</f>
        <v>743.52</v>
      </c>
      <c r="D10" s="18">
        <f>+C10-B10</f>
        <v>39.799999999999955</v>
      </c>
      <c r="E10" s="17" cm="1">
        <f t="array" ref="E10">+INDEX('FY23'!$A$1:$G$16,ROW(),MATCH(E$3,'FY23'!$A$2:$G$2,0))</f>
        <v>683.72</v>
      </c>
      <c r="F10" s="12" cm="1">
        <f t="array" ref="F10">+INDEX('FY24'!$A$1:$G$16,ROW(),MATCH(E$3,'FY24'!$A$2:$G$2,0))</f>
        <v>723.52</v>
      </c>
      <c r="G10" s="18">
        <f>+F10-E10</f>
        <v>39.799999999999955</v>
      </c>
      <c r="H10" s="17" cm="1">
        <f t="array" ref="H10">+INDEX('FY23'!$A$1:$G$16,ROW(),MATCH(H$3,'FY23'!$A$2:$G$2,0))</f>
        <v>341.86</v>
      </c>
      <c r="I10" s="12" cm="1">
        <f t="array" ref="I10">+INDEX('FY24'!$A$1:$G$16,ROW(),MATCH(H$3,'FY24'!$A$2:$G$2,0))</f>
        <v>361.76</v>
      </c>
      <c r="J10" s="23">
        <f>+I10-H10</f>
        <v>19.899999999999977</v>
      </c>
      <c r="K10" s="17" cm="1">
        <f t="array" ref="K10">+INDEX('FY23'!$A$1:$G$16,ROW(),MATCH(K$3,'FY23'!$A$2:$G$2,0))</f>
        <v>20</v>
      </c>
      <c r="L10" s="12" cm="1">
        <f t="array" ref="L10">+INDEX('FY24'!$A$1:$G$16,ROW(),MATCH(K$3,'FY24'!$A$2:$G$2,0))</f>
        <v>20</v>
      </c>
      <c r="M10" s="18">
        <f>+L10-K10</f>
        <v>0</v>
      </c>
      <c r="N10" s="17" cm="1">
        <f t="array" ref="N10">+INDEX('FY23'!$A$1:$G$16,ROW(),MATCH(N$3,'FY23'!$A$2:$G$2,0))</f>
        <v>10</v>
      </c>
      <c r="O10" s="12" cm="1">
        <f t="array" ref="O10">+INDEX('FY24'!$A$1:$G$16,ROW(),MATCH(N$3,'FY24'!$A$2:$G$2,0))</f>
        <v>10</v>
      </c>
      <c r="P10" s="18">
        <f>+O10-N10</f>
        <v>0</v>
      </c>
      <c r="Q10" s="14" cm="1">
        <f t="array" ref="Q10">+INDEX('FY23'!$A$1:$G$16,ROW(),MATCH(Q$3,'FY23'!$A$2:$G$2,0))</f>
        <v>20</v>
      </c>
      <c r="R10" s="12" cm="1">
        <f t="array" ref="R10">+INDEX('FY24'!$A$1:$G$16,ROW(),MATCH(Q$3,'FY24'!$A$2:$G$2,0))</f>
        <v>20</v>
      </c>
      <c r="S10" s="18">
        <f>+R10-Q10</f>
        <v>0</v>
      </c>
    </row>
    <row r="11" spans="1:19" ht="16.2" x14ac:dyDescent="0.4">
      <c r="A11" s="5" t="s">
        <v>3</v>
      </c>
      <c r="B11" s="17" cm="1">
        <f t="array" ref="B11">+INDEX('FY23'!$A$1:$G$16,ROW(),MATCH(B$3,'FY23'!$A$2:$G$2,0))</f>
        <v>1379.82</v>
      </c>
      <c r="C11" s="12" cm="1">
        <f t="array" ref="C11">+INDEX('FY24'!$A$1:$G$16,ROW(),MATCH(B$3,'FY24'!$A$2:$G$2,0))</f>
        <v>1456.82</v>
      </c>
      <c r="D11" s="18">
        <f t="shared" ref="D11:D12" si="6">+C11-B11</f>
        <v>77</v>
      </c>
      <c r="E11" s="17" cm="1">
        <f t="array" ref="E11">+INDEX('FY23'!$A$1:$G$16,ROW(),MATCH(E$3,'FY23'!$A$2:$G$2,0))</f>
        <v>683.72</v>
      </c>
      <c r="F11" s="12" cm="1">
        <f t="array" ref="F11">+INDEX('FY24'!$A$1:$G$16,ROW(),MATCH(E$3,'FY24'!$A$2:$G$2,0))</f>
        <v>723.52</v>
      </c>
      <c r="G11" s="18">
        <f t="shared" ref="G11:G12" si="7">+F11-E11</f>
        <v>39.799999999999955</v>
      </c>
      <c r="H11" s="17" cm="1">
        <f t="array" ref="H11">+INDEX('FY23'!$A$1:$G$16,ROW(),MATCH(H$3,'FY23'!$A$2:$G$2,0))</f>
        <v>341.86</v>
      </c>
      <c r="I11" s="12" cm="1">
        <f t="array" ref="I11">+INDEX('FY24'!$A$1:$G$16,ROW(),MATCH(H$3,'FY24'!$A$2:$G$2,0))</f>
        <v>361.76</v>
      </c>
      <c r="J11" s="23">
        <f t="shared" ref="J11:J12" si="8">+I11-H11</f>
        <v>19.899999999999977</v>
      </c>
      <c r="K11" s="17" cm="1">
        <f t="array" ref="K11">+INDEX('FY23'!$A$1:$G$16,ROW(),MATCH(K$3,'FY23'!$A$2:$G$2,0))</f>
        <v>358.04999999999995</v>
      </c>
      <c r="L11" s="12" cm="1">
        <f t="array" ref="L11">+INDEX('FY24'!$A$1:$G$16,ROW(),MATCH(K$3,'FY24'!$A$2:$G$2,0))</f>
        <v>376.65</v>
      </c>
      <c r="M11" s="18">
        <f t="shared" ref="M11:M12" si="9">+L11-K11</f>
        <v>18.600000000000023</v>
      </c>
      <c r="N11" s="17" cm="1">
        <f t="array" ref="N11">+INDEX('FY23'!$A$1:$G$16,ROW(),MATCH(N$3,'FY23'!$A$2:$G$2,0))</f>
        <v>348.04999999999995</v>
      </c>
      <c r="O11" s="12" cm="1">
        <f t="array" ref="O11">+INDEX('FY24'!$A$1:$G$16,ROW(),MATCH(N$3,'FY24'!$A$2:$G$2,0))</f>
        <v>366.65</v>
      </c>
      <c r="P11" s="18">
        <f t="shared" ref="P11:P12" si="10">+O11-N11</f>
        <v>18.600000000000023</v>
      </c>
      <c r="Q11" s="14" cm="1">
        <f t="array" ref="Q11">+INDEX('FY23'!$A$1:$G$16,ROW(),MATCH(Q$3,'FY23'!$A$2:$G$2,0))</f>
        <v>696.09999999999991</v>
      </c>
      <c r="R11" s="12" cm="1">
        <f t="array" ref="R11">+INDEX('FY24'!$A$1:$G$16,ROW(),MATCH(Q$3,'FY24'!$A$2:$G$2,0))</f>
        <v>733.3</v>
      </c>
      <c r="S11" s="18">
        <f t="shared" ref="S11:S12" si="11">+R11-Q11</f>
        <v>37.200000000000045</v>
      </c>
    </row>
    <row r="12" spans="1:19" ht="16.2" x14ac:dyDescent="0.4">
      <c r="A12" s="5" t="s">
        <v>4</v>
      </c>
      <c r="B12" s="17" cm="1">
        <f t="array" ref="B12">+INDEX('FY23'!$A$1:$G$16,ROW(),MATCH(B$3,'FY23'!$A$2:$G$2,0))</f>
        <v>1917.92</v>
      </c>
      <c r="C12" s="12" cm="1">
        <f t="array" ref="C12">+INDEX('FY24'!$A$1:$G$16,ROW(),MATCH(B$3,'FY24'!$A$2:$G$2,0))</f>
        <v>2024.5</v>
      </c>
      <c r="D12" s="18">
        <f t="shared" si="6"/>
        <v>106.57999999999993</v>
      </c>
      <c r="E12" s="17" cm="1">
        <f t="array" ref="E12">+INDEX('FY23'!$A$1:$G$16,ROW(),MATCH(E$3,'FY23'!$A$2:$G$2,0))</f>
        <v>683.72</v>
      </c>
      <c r="F12" s="12" cm="1">
        <f t="array" ref="F12">+INDEX('FY24'!$A$1:$G$16,ROW(),MATCH(E$3,'FY24'!$A$2:$G$2,0))</f>
        <v>723.52</v>
      </c>
      <c r="G12" s="18">
        <f t="shared" si="7"/>
        <v>39.799999999999955</v>
      </c>
      <c r="H12" s="17" cm="1">
        <f t="array" ref="H12">+INDEX('FY23'!$A$1:$G$16,ROW(),MATCH(H$3,'FY23'!$A$2:$G$2,0))</f>
        <v>341.86</v>
      </c>
      <c r="I12" s="12" cm="1">
        <f t="array" ref="I12">+INDEX('FY24'!$A$1:$G$16,ROW(),MATCH(H$3,'FY24'!$A$2:$G$2,0))</f>
        <v>361.76</v>
      </c>
      <c r="J12" s="23">
        <f t="shared" si="8"/>
        <v>19.899999999999977</v>
      </c>
      <c r="K12" s="17" cm="1">
        <f t="array" ref="K12">+INDEX('FY23'!$A$1:$G$16,ROW(),MATCH(K$3,'FY23'!$A$2:$G$2,0))</f>
        <v>627.1</v>
      </c>
      <c r="L12" s="12" cm="1">
        <f t="array" ref="L12">+INDEX('FY24'!$A$1:$G$16,ROW(),MATCH(K$3,'FY24'!$A$2:$G$2,0))</f>
        <v>660.49</v>
      </c>
      <c r="M12" s="18">
        <f t="shared" si="9"/>
        <v>33.389999999999986</v>
      </c>
      <c r="N12" s="17" cm="1">
        <f t="array" ref="N12">+INDEX('FY23'!$A$1:$G$16,ROW(),MATCH(N$3,'FY23'!$A$2:$G$2,0))</f>
        <v>617.1</v>
      </c>
      <c r="O12" s="12" cm="1">
        <f t="array" ref="O12">+INDEX('FY24'!$A$1:$G$16,ROW(),MATCH(N$3,'FY24'!$A$2:$G$2,0))</f>
        <v>650.49</v>
      </c>
      <c r="P12" s="18">
        <f t="shared" si="10"/>
        <v>33.389999999999986</v>
      </c>
      <c r="Q12" s="14" cm="1">
        <f t="array" ref="Q12">+INDEX('FY23'!$A$1:$G$16,ROW(),MATCH(Q$3,'FY23'!$A$2:$G$2,0))</f>
        <v>1234.2</v>
      </c>
      <c r="R12" s="12" cm="1">
        <f t="array" ref="R12">+INDEX('FY24'!$A$1:$G$16,ROW(),MATCH(Q$3,'FY24'!$A$2:$G$2,0))</f>
        <v>1300.98</v>
      </c>
      <c r="S12" s="18">
        <f t="shared" si="11"/>
        <v>66.779999999999973</v>
      </c>
    </row>
    <row r="13" spans="1:19" ht="20.399999999999999" x14ac:dyDescent="0.45">
      <c r="A13" s="7" t="s">
        <v>6</v>
      </c>
      <c r="B13" s="17"/>
      <c r="C13" s="12"/>
      <c r="D13" s="18"/>
      <c r="E13" s="17"/>
      <c r="F13" s="12"/>
      <c r="G13" s="18"/>
      <c r="H13" s="17"/>
      <c r="I13" s="12"/>
      <c r="J13" s="23"/>
      <c r="K13" s="17"/>
      <c r="L13" s="12"/>
      <c r="M13" s="18"/>
      <c r="N13" s="17"/>
      <c r="O13" s="12"/>
      <c r="P13" s="18"/>
      <c r="Q13" s="14"/>
      <c r="R13" s="12"/>
      <c r="S13" s="18"/>
    </row>
    <row r="14" spans="1:19" ht="16.2" x14ac:dyDescent="0.4">
      <c r="A14" s="5" t="s">
        <v>2</v>
      </c>
      <c r="B14" s="17" cm="1">
        <f t="array" ref="B14">+INDEX('FY23'!$A$1:$G$16,ROW(),MATCH(B$3,'FY23'!$A$2:$G$2,0))</f>
        <v>619.14</v>
      </c>
      <c r="C14" s="12" cm="1">
        <f t="array" ref="C14">+INDEX('FY24'!$A$1:$G$16,ROW(),MATCH(B$3,'FY24'!$A$2:$G$2,0))</f>
        <v>651.1</v>
      </c>
      <c r="D14" s="18">
        <f>+C14-B14</f>
        <v>31.960000000000036</v>
      </c>
      <c r="E14" s="17" cm="1">
        <f t="array" ref="E14">+INDEX('FY23'!$A$1:$G$16,ROW(),MATCH(E$3,'FY23'!$A$2:$G$2,0))</f>
        <v>619.14</v>
      </c>
      <c r="F14" s="12" cm="1">
        <f t="array" ref="F14">+INDEX('FY24'!$A$1:$G$16,ROW(),MATCH(E$3,'FY24'!$A$2:$G$2,0))</f>
        <v>651.1</v>
      </c>
      <c r="G14" s="18">
        <f>+F14-E14</f>
        <v>31.960000000000036</v>
      </c>
      <c r="H14" s="17" cm="1">
        <f t="array" ref="H14">+INDEX('FY23'!$A$1:$G$16,ROW(),MATCH(H$3,'FY23'!$A$2:$G$2,0))</f>
        <v>309.57</v>
      </c>
      <c r="I14" s="12" cm="1">
        <f t="array" ref="I14">+INDEX('FY24'!$A$1:$G$16,ROW(),MATCH(H$3,'FY24'!$A$2:$G$2,0))</f>
        <v>325.55</v>
      </c>
      <c r="J14" s="23">
        <f>+I14-H14</f>
        <v>15.980000000000018</v>
      </c>
      <c r="K14" s="17" cm="1">
        <f t="array" ref="K14">+INDEX('FY23'!$A$1:$G$16,ROW(),MATCH(K$3,'FY23'!$A$2:$G$2,0))</f>
        <v>10</v>
      </c>
      <c r="L14" s="12" cm="1">
        <f t="array" ref="L14">+INDEX('FY24'!$A$1:$G$16,ROW(),MATCH(K$3,'FY24'!$A$2:$G$2,0))</f>
        <v>10</v>
      </c>
      <c r="M14" s="18">
        <f>+L14-K14</f>
        <v>0</v>
      </c>
      <c r="N14" s="17" cm="1">
        <f t="array" ref="N14">+INDEX('FY23'!$A$1:$G$16,ROW(),MATCH(N$3,'FY23'!$A$2:$G$2,0))</f>
        <v>0</v>
      </c>
      <c r="O14" s="12" cm="1">
        <f t="array" ref="O14">+INDEX('FY24'!$A$1:$G$16,ROW(),MATCH(N$3,'FY24'!$A$2:$G$2,0))</f>
        <v>0</v>
      </c>
      <c r="P14" s="18">
        <f>+O14-N14</f>
        <v>0</v>
      </c>
      <c r="Q14" s="14" cm="1">
        <f t="array" ref="Q14">+INDEX('FY23'!$A$1:$G$16,ROW(),MATCH(Q$3,'FY23'!$A$2:$G$2,0))</f>
        <v>0</v>
      </c>
      <c r="R14" s="12" cm="1">
        <f t="array" ref="R14">+INDEX('FY24'!$A$1:$G$16,ROW(),MATCH(Q$3,'FY24'!$A$2:$G$2,0))</f>
        <v>0</v>
      </c>
      <c r="S14" s="18">
        <f>+R14-Q14</f>
        <v>0</v>
      </c>
    </row>
    <row r="15" spans="1:19" ht="16.2" x14ac:dyDescent="0.4">
      <c r="A15" s="5" t="s">
        <v>3</v>
      </c>
      <c r="B15" s="17" cm="1">
        <f t="array" ref="B15">+INDEX('FY23'!$A$1:$G$16,ROW(),MATCH(B$3,'FY23'!$A$2:$G$2,0))</f>
        <v>1213.44</v>
      </c>
      <c r="C15" s="12" cm="1">
        <f t="array" ref="C15">+INDEX('FY24'!$A$1:$G$16,ROW(),MATCH(B$3,'FY24'!$A$2:$G$2,0))</f>
        <v>1275.1200000000001</v>
      </c>
      <c r="D15" s="18">
        <f t="shared" ref="D15:D16" si="12">+C15-B15</f>
        <v>61.680000000000064</v>
      </c>
      <c r="E15" s="17" cm="1">
        <f t="array" ref="E15">+INDEX('FY23'!$A$1:$G$16,ROW(),MATCH(E$3,'FY23'!$A$2:$G$2,0))</f>
        <v>619.14</v>
      </c>
      <c r="F15" s="12" cm="1">
        <f t="array" ref="F15">+INDEX('FY24'!$A$1:$G$16,ROW(),MATCH(E$3,'FY24'!$A$2:$G$2,0))</f>
        <v>651.1</v>
      </c>
      <c r="G15" s="18">
        <f t="shared" ref="G15:G16" si="13">+F15-E15</f>
        <v>31.960000000000036</v>
      </c>
      <c r="H15" s="17" cm="1">
        <f t="array" ref="H15">+INDEX('FY23'!$A$1:$G$16,ROW(),MATCH(H$3,'FY23'!$A$2:$G$2,0))</f>
        <v>309.57</v>
      </c>
      <c r="I15" s="12" cm="1">
        <f t="array" ref="I15">+INDEX('FY24'!$A$1:$G$16,ROW(),MATCH(H$3,'FY24'!$A$2:$G$2,0))</f>
        <v>325.55</v>
      </c>
      <c r="J15" s="23">
        <f t="shared" ref="J15:J16" si="14">+I15-H15</f>
        <v>15.980000000000018</v>
      </c>
      <c r="K15" s="17" cm="1">
        <f t="array" ref="K15">+INDEX('FY23'!$A$1:$G$16,ROW(),MATCH(K$3,'FY23'!$A$2:$G$2,0))</f>
        <v>307.15000000000003</v>
      </c>
      <c r="L15" s="12" cm="1">
        <f t="array" ref="L15">+INDEX('FY24'!$A$1:$G$16,ROW(),MATCH(K$3,'FY24'!$A$2:$G$2,0))</f>
        <v>322.01000000000005</v>
      </c>
      <c r="M15" s="18">
        <f t="shared" ref="M15:M16" si="15">+L15-K15</f>
        <v>14.860000000000014</v>
      </c>
      <c r="N15" s="17" cm="1">
        <f t="array" ref="N15">+INDEX('FY23'!$A$1:$G$16,ROW(),MATCH(N$3,'FY23'!$A$2:$G$2,0))</f>
        <v>297.15000000000003</v>
      </c>
      <c r="O15" s="12" cm="1">
        <f t="array" ref="O15">+INDEX('FY24'!$A$1:$G$16,ROW(),MATCH(N$3,'FY24'!$A$2:$G$2,0))</f>
        <v>312.01000000000005</v>
      </c>
      <c r="P15" s="18">
        <f t="shared" ref="P15:P16" si="16">+O15-N15</f>
        <v>14.860000000000014</v>
      </c>
      <c r="Q15" s="14" cm="1">
        <f t="array" ref="Q15">+INDEX('FY23'!$A$1:$G$16,ROW(),MATCH(Q$3,'FY23'!$A$2:$G$2,0))</f>
        <v>594.30000000000007</v>
      </c>
      <c r="R15" s="12" cm="1">
        <f t="array" ref="R15">+INDEX('FY24'!$A$1:$G$16,ROW(),MATCH(Q$3,'FY24'!$A$2:$G$2,0))</f>
        <v>624.0200000000001</v>
      </c>
      <c r="S15" s="18">
        <f t="shared" ref="S15:S16" si="17">+R15-Q15</f>
        <v>29.720000000000027</v>
      </c>
    </row>
    <row r="16" spans="1:19" ht="16.8" thickBot="1" x14ac:dyDescent="0.45">
      <c r="A16" s="5" t="s">
        <v>4</v>
      </c>
      <c r="B16" s="19" cm="1">
        <f t="array" ref="B16">+INDEX('FY23'!$A$1:$G$16,ROW(),MATCH(B$3,'FY23'!$A$2:$G$2,0))</f>
        <v>1686.38</v>
      </c>
      <c r="C16" s="20" cm="1">
        <f t="array" ref="C16">+INDEX('FY24'!$A$1:$G$16,ROW(),MATCH(B$3,'FY24'!$A$2:$G$2,0))</f>
        <v>1771.7</v>
      </c>
      <c r="D16" s="21">
        <f t="shared" si="12"/>
        <v>85.319999999999936</v>
      </c>
      <c r="E16" s="19" cm="1">
        <f t="array" ref="E16">+INDEX('FY23'!$A$1:$G$16,ROW(),MATCH(E$3,'FY23'!$A$2:$G$2,0))</f>
        <v>619.14</v>
      </c>
      <c r="F16" s="20" cm="1">
        <f t="array" ref="F16">+INDEX('FY24'!$A$1:$G$16,ROW(),MATCH(E$3,'FY24'!$A$2:$G$2,0))</f>
        <v>651.1</v>
      </c>
      <c r="G16" s="21">
        <f t="shared" si="13"/>
        <v>31.960000000000036</v>
      </c>
      <c r="H16" s="19" cm="1">
        <f t="array" ref="H16">+INDEX('FY23'!$A$1:$G$16,ROW(),MATCH(H$3,'FY23'!$A$2:$G$2,0))</f>
        <v>309.57</v>
      </c>
      <c r="I16" s="20" cm="1">
        <f t="array" ref="I16">+INDEX('FY24'!$A$1:$G$16,ROW(),MATCH(H$3,'FY24'!$A$2:$G$2,0))</f>
        <v>325.55</v>
      </c>
      <c r="J16" s="24">
        <f t="shared" si="14"/>
        <v>15.980000000000018</v>
      </c>
      <c r="K16" s="19" cm="1">
        <f t="array" ref="K16">+INDEX('FY23'!$A$1:$G$16,ROW(),MATCH(K$3,'FY23'!$A$2:$G$2,0))</f>
        <v>543.62000000000012</v>
      </c>
      <c r="L16" s="20" cm="1">
        <f t="array" ref="L16">+INDEX('FY24'!$A$1:$G$16,ROW(),MATCH(K$3,'FY24'!$A$2:$G$2,0))</f>
        <v>570.29999999999995</v>
      </c>
      <c r="M16" s="21">
        <f t="shared" si="15"/>
        <v>26.679999999999836</v>
      </c>
      <c r="N16" s="19" cm="1">
        <f t="array" ref="N16">+INDEX('FY23'!$A$1:$G$16,ROW(),MATCH(N$3,'FY23'!$A$2:$G$2,0))</f>
        <v>533.62000000000012</v>
      </c>
      <c r="O16" s="20" cm="1">
        <f t="array" ref="O16">+INDEX('FY24'!$A$1:$G$16,ROW(),MATCH(N$3,'FY24'!$A$2:$G$2,0))</f>
        <v>560.29999999999995</v>
      </c>
      <c r="P16" s="21">
        <f t="shared" si="16"/>
        <v>26.679999999999836</v>
      </c>
      <c r="Q16" s="25" cm="1">
        <f t="array" ref="Q16">+INDEX('FY23'!$A$1:$G$16,ROW(),MATCH(Q$3,'FY23'!$A$2:$G$2,0))</f>
        <v>1067.2400000000002</v>
      </c>
      <c r="R16" s="20" cm="1">
        <f t="array" ref="R16">+INDEX('FY24'!$A$1:$G$16,ROW(),MATCH(Q$3,'FY24'!$A$2:$G$2,0))</f>
        <v>1120.5999999999999</v>
      </c>
      <c r="S16" s="21">
        <f t="shared" si="17"/>
        <v>53.359999999999673</v>
      </c>
    </row>
  </sheetData>
  <mergeCells count="6">
    <mergeCell ref="N3:P3"/>
    <mergeCell ref="Q3:S3"/>
    <mergeCell ref="B3:D3"/>
    <mergeCell ref="E3:G3"/>
    <mergeCell ref="H3:J3"/>
    <mergeCell ref="K3:M3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"/>
  <sheetViews>
    <sheetView workbookViewId="0">
      <selection activeCell="C6" sqref="C6"/>
    </sheetView>
  </sheetViews>
  <sheetFormatPr defaultRowHeight="15.6" x14ac:dyDescent="0.35"/>
  <sheetData>
    <row r="1" spans="1:8" ht="16.2" x14ac:dyDescent="0.4">
      <c r="A1" s="32" t="s">
        <v>13</v>
      </c>
      <c r="B1" s="32"/>
      <c r="C1" s="32"/>
      <c r="D1" s="32"/>
      <c r="E1" s="32"/>
      <c r="F1" s="32"/>
    </row>
    <row r="2" spans="1:8" ht="113.4" x14ac:dyDescent="0.4">
      <c r="A2" s="2" t="s">
        <v>9</v>
      </c>
      <c r="B2" s="3" t="s">
        <v>1</v>
      </c>
      <c r="C2" s="3" t="s">
        <v>8</v>
      </c>
      <c r="D2" s="3" t="s">
        <v>11</v>
      </c>
      <c r="E2" s="3" t="s">
        <v>14</v>
      </c>
      <c r="F2" s="3" t="s">
        <v>12</v>
      </c>
      <c r="G2" s="3" t="s">
        <v>15</v>
      </c>
      <c r="H2" s="5"/>
    </row>
    <row r="3" spans="1:8" ht="16.2" x14ac:dyDescent="0.4">
      <c r="A3" s="2"/>
      <c r="B3" s="3"/>
      <c r="C3" s="3"/>
      <c r="D3" s="3"/>
      <c r="E3" s="3"/>
      <c r="F3" s="3"/>
      <c r="G3" s="4"/>
      <c r="H3" s="5"/>
    </row>
    <row r="4" spans="1:8" ht="20.399999999999999" x14ac:dyDescent="0.45">
      <c r="A4" s="31" t="s">
        <v>7</v>
      </c>
      <c r="B4" s="31"/>
      <c r="C4" s="31"/>
      <c r="D4" s="31"/>
      <c r="E4" s="31"/>
      <c r="F4" s="31"/>
      <c r="G4" s="4"/>
      <c r="H4" s="5"/>
    </row>
    <row r="5" spans="1:8" ht="20.399999999999999" x14ac:dyDescent="0.45">
      <c r="A5" s="7" t="s">
        <v>0</v>
      </c>
      <c r="B5" s="8"/>
      <c r="C5" s="8"/>
      <c r="D5" s="8"/>
      <c r="E5" s="8"/>
      <c r="F5" s="8"/>
    </row>
    <row r="6" spans="1:8" ht="16.2" x14ac:dyDescent="0.4">
      <c r="A6" s="5" t="s">
        <v>2</v>
      </c>
      <c r="B6" s="6">
        <v>795.84</v>
      </c>
      <c r="C6" s="6">
        <v>683.72</v>
      </c>
      <c r="D6" s="6">
        <v>341.86</v>
      </c>
      <c r="E6" s="6">
        <v>66.06</v>
      </c>
      <c r="F6" s="6">
        <v>56.06</v>
      </c>
      <c r="G6" s="6">
        <v>112.12</v>
      </c>
      <c r="H6" s="6"/>
    </row>
    <row r="7" spans="1:8" ht="16.2" x14ac:dyDescent="0.4">
      <c r="A7" s="5" t="s">
        <v>3</v>
      </c>
      <c r="B7" s="6">
        <v>1560.56</v>
      </c>
      <c r="C7" s="6">
        <v>683.72</v>
      </c>
      <c r="D7" s="6">
        <v>341.86</v>
      </c>
      <c r="E7" s="6">
        <v>448.41999999999996</v>
      </c>
      <c r="F7" s="6">
        <v>438.41999999999996</v>
      </c>
      <c r="G7" s="6">
        <v>876.83999999999992</v>
      </c>
      <c r="H7" s="6"/>
    </row>
    <row r="8" spans="1:8" ht="16.2" x14ac:dyDescent="0.4">
      <c r="A8" s="5" t="s">
        <v>4</v>
      </c>
      <c r="B8" s="6">
        <v>2169.2199999999998</v>
      </c>
      <c r="C8" s="6">
        <v>683.72</v>
      </c>
      <c r="D8" s="6">
        <v>341.86</v>
      </c>
      <c r="E8" s="6">
        <v>752.74999999999989</v>
      </c>
      <c r="F8" s="6">
        <v>742.74999999999989</v>
      </c>
      <c r="G8" s="6">
        <v>1485.4999999999998</v>
      </c>
      <c r="H8" s="6"/>
    </row>
    <row r="9" spans="1:8" ht="20.399999999999999" x14ac:dyDescent="0.45">
      <c r="A9" s="7" t="s">
        <v>5</v>
      </c>
      <c r="B9" s="8"/>
      <c r="C9" s="8"/>
      <c r="D9" s="8"/>
      <c r="E9" s="8"/>
      <c r="F9" s="8"/>
      <c r="G9" s="6"/>
      <c r="H9" s="6"/>
    </row>
    <row r="10" spans="1:8" ht="16.2" x14ac:dyDescent="0.4">
      <c r="A10" s="5" t="s">
        <v>2</v>
      </c>
      <c r="B10" s="6">
        <v>703.72</v>
      </c>
      <c r="C10" s="6">
        <v>683.72</v>
      </c>
      <c r="D10" s="6">
        <v>341.86</v>
      </c>
      <c r="E10" s="6">
        <v>20</v>
      </c>
      <c r="F10" s="6">
        <v>10</v>
      </c>
      <c r="G10" s="6">
        <v>20</v>
      </c>
      <c r="H10" s="6"/>
    </row>
    <row r="11" spans="1:8" ht="16.2" x14ac:dyDescent="0.4">
      <c r="A11" s="5" t="s">
        <v>3</v>
      </c>
      <c r="B11" s="6">
        <v>1379.82</v>
      </c>
      <c r="C11" s="6">
        <v>683.72</v>
      </c>
      <c r="D11" s="6">
        <v>341.86</v>
      </c>
      <c r="E11" s="6">
        <v>358.04999999999995</v>
      </c>
      <c r="F11" s="6">
        <v>348.04999999999995</v>
      </c>
      <c r="G11" s="6">
        <v>696.09999999999991</v>
      </c>
      <c r="H11" s="6"/>
    </row>
    <row r="12" spans="1:8" ht="16.2" x14ac:dyDescent="0.4">
      <c r="A12" s="5" t="s">
        <v>4</v>
      </c>
      <c r="B12" s="6">
        <v>1917.92</v>
      </c>
      <c r="C12" s="6">
        <v>683.72</v>
      </c>
      <c r="D12" s="6">
        <v>341.86</v>
      </c>
      <c r="E12" s="6">
        <v>627.1</v>
      </c>
      <c r="F12" s="6">
        <v>617.1</v>
      </c>
      <c r="G12" s="6">
        <v>1234.2</v>
      </c>
      <c r="H12" s="6"/>
    </row>
    <row r="13" spans="1:8" ht="20.399999999999999" x14ac:dyDescent="0.45">
      <c r="A13" s="7" t="s">
        <v>6</v>
      </c>
      <c r="B13" s="8"/>
      <c r="C13" s="8"/>
      <c r="D13" s="8"/>
      <c r="E13" s="8"/>
      <c r="F13" s="8"/>
      <c r="G13" s="6"/>
      <c r="H13" s="6"/>
    </row>
    <row r="14" spans="1:8" ht="16.2" x14ac:dyDescent="0.4">
      <c r="A14" s="5" t="s">
        <v>2</v>
      </c>
      <c r="B14" s="6">
        <v>619.14</v>
      </c>
      <c r="C14" s="6">
        <v>619.14</v>
      </c>
      <c r="D14" s="6">
        <v>309.57</v>
      </c>
      <c r="E14" s="6">
        <v>10</v>
      </c>
      <c r="F14" s="6">
        <v>0</v>
      </c>
      <c r="G14" s="6">
        <v>0</v>
      </c>
      <c r="H14" s="6"/>
    </row>
    <row r="15" spans="1:8" ht="16.2" x14ac:dyDescent="0.4">
      <c r="A15" s="5" t="s">
        <v>3</v>
      </c>
      <c r="B15" s="6">
        <v>1213.44</v>
      </c>
      <c r="C15" s="6">
        <v>619.14</v>
      </c>
      <c r="D15" s="6">
        <v>309.57</v>
      </c>
      <c r="E15" s="6">
        <v>307.15000000000003</v>
      </c>
      <c r="F15" s="6">
        <v>297.15000000000003</v>
      </c>
      <c r="G15" s="6">
        <v>594.30000000000007</v>
      </c>
      <c r="H15" s="6"/>
    </row>
    <row r="16" spans="1:8" ht="16.2" x14ac:dyDescent="0.4">
      <c r="A16" s="5" t="s">
        <v>4</v>
      </c>
      <c r="B16" s="6">
        <v>1686.38</v>
      </c>
      <c r="C16" s="6">
        <v>619.14</v>
      </c>
      <c r="D16" s="6">
        <v>309.57</v>
      </c>
      <c r="E16" s="6">
        <v>543.62000000000012</v>
      </c>
      <c r="F16" s="6">
        <v>533.62000000000012</v>
      </c>
      <c r="G16" s="6">
        <v>1067.2400000000002</v>
      </c>
      <c r="H16" s="6"/>
    </row>
    <row r="19" spans="1:14" ht="16.2" x14ac:dyDescent="0.4">
      <c r="A19" s="9"/>
      <c r="B19" s="6" t="s">
        <v>10</v>
      </c>
    </row>
    <row r="20" spans="1:14" x14ac:dyDescent="0.35">
      <c r="B20" s="6" t="s">
        <v>16</v>
      </c>
    </row>
    <row r="21" spans="1:14" x14ac:dyDescent="0.35">
      <c r="B21" s="6" t="s">
        <v>17</v>
      </c>
    </row>
    <row r="27" spans="1:14" x14ac:dyDescent="0.35">
      <c r="N27" t="s">
        <v>20</v>
      </c>
    </row>
  </sheetData>
  <mergeCells count="2">
    <mergeCell ref="A4:F4"/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1"/>
  <sheetViews>
    <sheetView workbookViewId="0">
      <pane ySplit="2" topLeftCell="A3" activePane="bottomLeft" state="frozen"/>
      <selection pane="bottomLeft" activeCell="C15" sqref="C15"/>
    </sheetView>
  </sheetViews>
  <sheetFormatPr defaultColWidth="8.90625" defaultRowHeight="16.2" x14ac:dyDescent="0.4"/>
  <cols>
    <col min="1" max="1" width="13.1796875" style="5" bestFit="1" customWidth="1"/>
    <col min="2" max="4" width="11.453125" style="6" customWidth="1"/>
    <col min="5" max="5" width="14" style="6" customWidth="1"/>
    <col min="6" max="6" width="11.453125" style="6" customWidth="1"/>
    <col min="7" max="7" width="11.54296875" style="1" customWidth="1"/>
    <col min="8" max="16384" width="8.90625" style="1"/>
  </cols>
  <sheetData>
    <row r="1" spans="1:8" x14ac:dyDescent="0.4">
      <c r="A1" s="32" t="s">
        <v>19</v>
      </c>
      <c r="B1" s="32"/>
      <c r="C1" s="32"/>
      <c r="D1" s="32"/>
      <c r="E1" s="32"/>
      <c r="F1" s="32"/>
    </row>
    <row r="2" spans="1:8" s="5" customFormat="1" ht="81" x14ac:dyDescent="0.4">
      <c r="A2" s="2" t="s">
        <v>9</v>
      </c>
      <c r="B2" s="3" t="s">
        <v>1</v>
      </c>
      <c r="C2" s="3" t="s">
        <v>8</v>
      </c>
      <c r="D2" s="3" t="s">
        <v>11</v>
      </c>
      <c r="E2" s="3" t="s">
        <v>14</v>
      </c>
      <c r="F2" s="3" t="s">
        <v>12</v>
      </c>
      <c r="G2" s="3" t="s">
        <v>15</v>
      </c>
    </row>
    <row r="3" spans="1:8" s="5" customFormat="1" x14ac:dyDescent="0.4">
      <c r="A3" s="2"/>
      <c r="B3" s="3"/>
      <c r="C3" s="3"/>
      <c r="D3" s="3"/>
      <c r="E3" s="3"/>
      <c r="F3" s="3"/>
      <c r="G3" s="4"/>
    </row>
    <row r="4" spans="1:8" s="5" customFormat="1" ht="20.399999999999999" x14ac:dyDescent="0.45">
      <c r="A4" s="31" t="s">
        <v>7</v>
      </c>
      <c r="B4" s="31"/>
      <c r="C4" s="31"/>
      <c r="D4" s="31"/>
      <c r="E4" s="31"/>
      <c r="F4" s="31"/>
      <c r="G4" s="4"/>
    </row>
    <row r="5" spans="1:8" ht="20.399999999999999" x14ac:dyDescent="0.45">
      <c r="A5" s="7" t="s">
        <v>0</v>
      </c>
      <c r="B5" s="8"/>
      <c r="C5" s="8"/>
      <c r="D5" s="8"/>
      <c r="E5" s="8"/>
      <c r="F5" s="8"/>
    </row>
    <row r="6" spans="1:8" x14ac:dyDescent="0.4">
      <c r="A6" s="5" t="s">
        <v>2</v>
      </c>
      <c r="B6" s="6">
        <v>844.80000000000007</v>
      </c>
      <c r="C6" s="6">
        <f>+$C$10</f>
        <v>723.52</v>
      </c>
      <c r="D6" s="6">
        <f>C6/2</f>
        <v>361.76</v>
      </c>
      <c r="E6" s="6">
        <f>(B6-C6)/2+10</f>
        <v>70.640000000000043</v>
      </c>
      <c r="F6" s="6">
        <f>(B6-C6)/2</f>
        <v>60.640000000000043</v>
      </c>
      <c r="G6" s="6">
        <f>F6*2</f>
        <v>121.28000000000009</v>
      </c>
      <c r="H6" s="6"/>
    </row>
    <row r="7" spans="1:8" x14ac:dyDescent="0.4">
      <c r="A7" s="5" t="s">
        <v>3</v>
      </c>
      <c r="B7" s="6">
        <v>1655.4</v>
      </c>
      <c r="C7" s="6">
        <f t="shared" ref="C7:C8" si="0">+$C$10</f>
        <v>723.52</v>
      </c>
      <c r="D7" s="6">
        <f t="shared" ref="D7" si="1">C7/2</f>
        <v>361.76</v>
      </c>
      <c r="E7" s="6">
        <f>(B7-C7)/2+10</f>
        <v>475.94000000000005</v>
      </c>
      <c r="F7" s="6">
        <f>(B7-C7)/2</f>
        <v>465.94000000000005</v>
      </c>
      <c r="G7" s="6">
        <f t="shared" ref="G7:G16" si="2">F7*2</f>
        <v>931.88000000000011</v>
      </c>
      <c r="H7" s="6"/>
    </row>
    <row r="8" spans="1:8" x14ac:dyDescent="0.4">
      <c r="A8" s="5" t="s">
        <v>4</v>
      </c>
      <c r="B8" s="6">
        <v>2300.58</v>
      </c>
      <c r="C8" s="6">
        <f t="shared" si="0"/>
        <v>723.52</v>
      </c>
      <c r="D8" s="6">
        <f>C8/2</f>
        <v>361.76</v>
      </c>
      <c r="E8" s="6">
        <f>(B8-C8)/2+10</f>
        <v>798.53</v>
      </c>
      <c r="F8" s="6">
        <f>(B8-C8)/2</f>
        <v>788.53</v>
      </c>
      <c r="G8" s="6">
        <f t="shared" si="2"/>
        <v>1577.06</v>
      </c>
      <c r="H8" s="6"/>
    </row>
    <row r="9" spans="1:8" ht="20.399999999999999" x14ac:dyDescent="0.45">
      <c r="A9" s="7" t="s">
        <v>5</v>
      </c>
      <c r="B9" s="8"/>
      <c r="C9" s="8"/>
      <c r="D9" s="8"/>
      <c r="E9" s="8"/>
      <c r="F9" s="8"/>
      <c r="G9" s="6"/>
      <c r="H9" s="6"/>
    </row>
    <row r="10" spans="1:8" x14ac:dyDescent="0.4">
      <c r="A10" s="5" t="s">
        <v>2</v>
      </c>
      <c r="B10" s="6">
        <v>743.52</v>
      </c>
      <c r="C10" s="10">
        <f t="shared" ref="C10" si="3">+B10-20</f>
        <v>723.52</v>
      </c>
      <c r="D10" s="6">
        <f>C10/2</f>
        <v>361.76</v>
      </c>
      <c r="E10" s="6">
        <f>(B10-C10)/2+10</f>
        <v>20</v>
      </c>
      <c r="F10" s="6">
        <f>(B10-C10)/2</f>
        <v>10</v>
      </c>
      <c r="G10" s="6">
        <f t="shared" si="2"/>
        <v>20</v>
      </c>
      <c r="H10" s="6"/>
    </row>
    <row r="11" spans="1:8" x14ac:dyDescent="0.4">
      <c r="A11" s="5" t="s">
        <v>3</v>
      </c>
      <c r="B11" s="6">
        <v>1456.82</v>
      </c>
      <c r="C11" s="6">
        <f t="shared" ref="C11:C12" si="4">+$C$10</f>
        <v>723.52</v>
      </c>
      <c r="D11" s="6">
        <f t="shared" ref="D11:D12" si="5">C11/2</f>
        <v>361.76</v>
      </c>
      <c r="E11" s="6">
        <f>(B11-C11)/2+10</f>
        <v>376.65</v>
      </c>
      <c r="F11" s="6">
        <f>(B11-C11)/2</f>
        <v>366.65</v>
      </c>
      <c r="G11" s="6">
        <f t="shared" si="2"/>
        <v>733.3</v>
      </c>
      <c r="H11" s="6"/>
    </row>
    <row r="12" spans="1:8" x14ac:dyDescent="0.4">
      <c r="A12" s="5" t="s">
        <v>4</v>
      </c>
      <c r="B12" s="6">
        <v>2024.5</v>
      </c>
      <c r="C12" s="6">
        <f t="shared" si="4"/>
        <v>723.52</v>
      </c>
      <c r="D12" s="6">
        <f t="shared" si="5"/>
        <v>361.76</v>
      </c>
      <c r="E12" s="6">
        <f>(B12-C12)/2+10</f>
        <v>660.49</v>
      </c>
      <c r="F12" s="6">
        <f>(B12-C12)/2</f>
        <v>650.49</v>
      </c>
      <c r="G12" s="6">
        <f t="shared" si="2"/>
        <v>1300.98</v>
      </c>
      <c r="H12" s="6"/>
    </row>
    <row r="13" spans="1:8" ht="20.399999999999999" x14ac:dyDescent="0.45">
      <c r="A13" s="7" t="s">
        <v>6</v>
      </c>
      <c r="B13" s="8"/>
      <c r="C13" s="8"/>
      <c r="D13" s="8"/>
      <c r="E13" s="8"/>
      <c r="F13" s="8"/>
      <c r="G13" s="6"/>
      <c r="H13" s="6"/>
    </row>
    <row r="14" spans="1:8" x14ac:dyDescent="0.4">
      <c r="A14" s="5" t="s">
        <v>2</v>
      </c>
      <c r="B14" s="6">
        <v>651.1</v>
      </c>
      <c r="C14" s="6">
        <f>+B14</f>
        <v>651.1</v>
      </c>
      <c r="D14" s="6">
        <f>C14/2</f>
        <v>325.55</v>
      </c>
      <c r="E14" s="6">
        <f>20/2</f>
        <v>10</v>
      </c>
      <c r="F14" s="6">
        <v>0</v>
      </c>
      <c r="G14" s="6">
        <f t="shared" si="2"/>
        <v>0</v>
      </c>
      <c r="H14" s="6"/>
    </row>
    <row r="15" spans="1:8" x14ac:dyDescent="0.4">
      <c r="A15" s="5" t="s">
        <v>3</v>
      </c>
      <c r="B15" s="6">
        <v>1275.1200000000001</v>
      </c>
      <c r="C15" s="6">
        <f t="shared" ref="C15:C16" si="6">+$C$14</f>
        <v>651.1</v>
      </c>
      <c r="D15" s="6">
        <f t="shared" ref="D15:D16" si="7">C15/2</f>
        <v>325.55</v>
      </c>
      <c r="E15" s="6">
        <f>(B15-C15)/2+10</f>
        <v>322.01000000000005</v>
      </c>
      <c r="F15" s="6">
        <f>E15-10</f>
        <v>312.01000000000005</v>
      </c>
      <c r="G15" s="6">
        <f t="shared" si="2"/>
        <v>624.0200000000001</v>
      </c>
      <c r="H15" s="6"/>
    </row>
    <row r="16" spans="1:8" x14ac:dyDescent="0.4">
      <c r="A16" s="5" t="s">
        <v>4</v>
      </c>
      <c r="B16" s="6">
        <v>1771.7</v>
      </c>
      <c r="C16" s="6">
        <f t="shared" si="6"/>
        <v>651.1</v>
      </c>
      <c r="D16" s="6">
        <f t="shared" si="7"/>
        <v>325.55</v>
      </c>
      <c r="E16" s="6">
        <f>(B16-C16)/2+10</f>
        <v>570.29999999999995</v>
      </c>
      <c r="F16" s="6">
        <f>E16-10</f>
        <v>560.29999999999995</v>
      </c>
      <c r="G16" s="6">
        <f t="shared" si="2"/>
        <v>1120.5999999999999</v>
      </c>
      <c r="H16" s="6"/>
    </row>
    <row r="19" spans="1:2" x14ac:dyDescent="0.4">
      <c r="A19" s="9"/>
    </row>
    <row r="20" spans="1:2" x14ac:dyDescent="0.4">
      <c r="A20" s="5" t="s">
        <v>18</v>
      </c>
      <c r="B20" s="6">
        <f>+C10-C14</f>
        <v>72.419999999999959</v>
      </c>
    </row>
    <row r="21" spans="1:2" x14ac:dyDescent="0.4">
      <c r="B21" s="6">
        <f>+B20/2</f>
        <v>36.20999999999998</v>
      </c>
    </row>
  </sheetData>
  <mergeCells count="2">
    <mergeCell ref="A4:F4"/>
    <mergeCell ref="A1:F1"/>
  </mergeCells>
  <pageMargins left="0.7" right="0.7" top="0.75" bottom="0.75" header="0.3" footer="0.3"/>
  <pageSetup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4"/>
  <sheetViews>
    <sheetView tabSelected="1" workbookViewId="0">
      <pane ySplit="2" topLeftCell="A5" activePane="bottomLeft" state="frozen"/>
      <selection pane="bottomLeft" activeCell="F21" sqref="F21"/>
    </sheetView>
  </sheetViews>
  <sheetFormatPr defaultColWidth="8.90625" defaultRowHeight="16.2" x14ac:dyDescent="0.4"/>
  <cols>
    <col min="1" max="1" width="13.1796875" style="5" bestFit="1" customWidth="1"/>
    <col min="2" max="4" width="11.453125" style="6" customWidth="1"/>
    <col min="5" max="5" width="14" style="6" customWidth="1"/>
    <col min="6" max="6" width="11.453125" style="6" customWidth="1"/>
    <col min="7" max="7" width="11.54296875" style="1" customWidth="1"/>
    <col min="8" max="16384" width="8.90625" style="1"/>
  </cols>
  <sheetData>
    <row r="1" spans="1:8" x14ac:dyDescent="0.4">
      <c r="A1" s="32" t="s">
        <v>24</v>
      </c>
      <c r="B1" s="32"/>
      <c r="C1" s="32"/>
      <c r="D1" s="32"/>
      <c r="E1" s="32"/>
      <c r="F1" s="32"/>
    </row>
    <row r="2" spans="1:8" s="5" customFormat="1" ht="81" x14ac:dyDescent="0.4">
      <c r="A2" s="2" t="s">
        <v>9</v>
      </c>
      <c r="B2" s="3" t="s">
        <v>1</v>
      </c>
      <c r="C2" s="3" t="s">
        <v>8</v>
      </c>
      <c r="D2" s="3" t="s">
        <v>11</v>
      </c>
      <c r="E2" s="3" t="s">
        <v>14</v>
      </c>
      <c r="F2" s="3" t="s">
        <v>12</v>
      </c>
      <c r="G2" s="3" t="s">
        <v>15</v>
      </c>
    </row>
    <row r="3" spans="1:8" s="5" customFormat="1" x14ac:dyDescent="0.4">
      <c r="A3" s="2"/>
      <c r="B3" s="3"/>
      <c r="C3" s="3"/>
      <c r="D3" s="3"/>
      <c r="E3" s="3"/>
      <c r="F3" s="3"/>
      <c r="G3" s="4"/>
    </row>
    <row r="4" spans="1:8" s="5" customFormat="1" ht="20.399999999999999" x14ac:dyDescent="0.45">
      <c r="A4" s="31" t="s">
        <v>7</v>
      </c>
      <c r="B4" s="31"/>
      <c r="C4" s="31"/>
      <c r="D4" s="31"/>
      <c r="E4" s="31"/>
      <c r="F4" s="31"/>
      <c r="G4" s="4"/>
    </row>
    <row r="5" spans="1:8" ht="20.399999999999999" x14ac:dyDescent="0.45">
      <c r="A5" s="7" t="s">
        <v>0</v>
      </c>
      <c r="B5" s="8"/>
      <c r="C5" s="8"/>
      <c r="D5" s="8"/>
      <c r="E5" s="8"/>
      <c r="F5" s="8"/>
    </row>
    <row r="6" spans="1:8" x14ac:dyDescent="0.4">
      <c r="A6" s="5" t="s">
        <v>2</v>
      </c>
      <c r="B6" s="6">
        <v>877.78</v>
      </c>
      <c r="C6" s="6">
        <f>+$C$10</f>
        <v>754.98</v>
      </c>
      <c r="D6" s="6">
        <f>C6/2</f>
        <v>377.49</v>
      </c>
      <c r="E6" s="6">
        <f>(B6-C6)/2+10</f>
        <v>71.399999999999977</v>
      </c>
      <c r="F6" s="6">
        <f>(B6-C6)/2</f>
        <v>61.399999999999977</v>
      </c>
      <c r="G6" s="6">
        <f>F6*2</f>
        <v>122.79999999999995</v>
      </c>
      <c r="H6" s="6"/>
    </row>
    <row r="7" spans="1:8" x14ac:dyDescent="0.4">
      <c r="A7" s="5" t="s">
        <v>3</v>
      </c>
      <c r="B7" s="6">
        <v>1700.54</v>
      </c>
      <c r="C7" s="6">
        <f>+$C$10</f>
        <v>754.98</v>
      </c>
      <c r="D7" s="6">
        <f t="shared" ref="D7" si="0">C7/2</f>
        <v>377.49</v>
      </c>
      <c r="E7" s="6">
        <f>(B7-C7)/2+10</f>
        <v>482.78</v>
      </c>
      <c r="F7" s="6">
        <f>(B7-C7)/2</f>
        <v>472.78</v>
      </c>
      <c r="G7" s="6">
        <f t="shared" ref="G7:G16" si="1">F7*2</f>
        <v>945.56</v>
      </c>
      <c r="H7" s="6"/>
    </row>
    <row r="8" spans="1:8" x14ac:dyDescent="0.4">
      <c r="A8" s="5" t="s">
        <v>4</v>
      </c>
      <c r="B8" s="6">
        <v>2355.38</v>
      </c>
      <c r="C8" s="6">
        <f>+$C$10</f>
        <v>754.98</v>
      </c>
      <c r="D8" s="6">
        <f>C8/2</f>
        <v>377.49</v>
      </c>
      <c r="E8" s="6">
        <f>(B8-C8)/2+10</f>
        <v>810.2</v>
      </c>
      <c r="F8" s="6">
        <f>(B8-C8)/2</f>
        <v>800.2</v>
      </c>
      <c r="G8" s="6">
        <f t="shared" si="1"/>
        <v>1600.4</v>
      </c>
      <c r="H8" s="6"/>
    </row>
    <row r="9" spans="1:8" ht="20.399999999999999" x14ac:dyDescent="0.45">
      <c r="A9" s="7" t="s">
        <v>5</v>
      </c>
      <c r="B9" s="8"/>
      <c r="C9" s="8"/>
      <c r="D9" s="8"/>
      <c r="E9" s="8"/>
      <c r="F9" s="8"/>
      <c r="G9" s="6"/>
      <c r="H9" s="6"/>
    </row>
    <row r="10" spans="1:8" x14ac:dyDescent="0.4">
      <c r="A10" s="5" t="s">
        <v>2</v>
      </c>
      <c r="B10" s="6">
        <v>774.98</v>
      </c>
      <c r="C10" s="10">
        <f t="shared" ref="C10" si="2">+B10-20</f>
        <v>754.98</v>
      </c>
      <c r="D10" s="6">
        <f>C10/2</f>
        <v>377.49</v>
      </c>
      <c r="E10" s="6">
        <f>(B10-C10)/2+10</f>
        <v>20</v>
      </c>
      <c r="F10" s="6">
        <f>(B10-C10)/2</f>
        <v>10</v>
      </c>
      <c r="G10" s="6">
        <f t="shared" si="1"/>
        <v>20</v>
      </c>
      <c r="H10" s="6"/>
    </row>
    <row r="11" spans="1:8" x14ac:dyDescent="0.4">
      <c r="A11" s="5" t="s">
        <v>3</v>
      </c>
      <c r="B11" s="6">
        <v>1498.98</v>
      </c>
      <c r="C11" s="6">
        <f>+$C$10</f>
        <v>754.98</v>
      </c>
      <c r="D11" s="6">
        <f t="shared" ref="D11:D12" si="3">C11/2</f>
        <v>377.49</v>
      </c>
      <c r="E11" s="6">
        <f>(B11-C11)/2+10</f>
        <v>382</v>
      </c>
      <c r="F11" s="6">
        <f>(B11-C11)/2</f>
        <v>372</v>
      </c>
      <c r="G11" s="6">
        <f t="shared" si="1"/>
        <v>744</v>
      </c>
      <c r="H11" s="6"/>
    </row>
    <row r="12" spans="1:8" x14ac:dyDescent="0.4">
      <c r="A12" s="5" t="s">
        <v>4</v>
      </c>
      <c r="B12" s="6">
        <v>2075.16</v>
      </c>
      <c r="C12" s="6">
        <f>+$C$10</f>
        <v>754.98</v>
      </c>
      <c r="D12" s="6">
        <f t="shared" si="3"/>
        <v>377.49</v>
      </c>
      <c r="E12" s="6">
        <f>(B12-C12)/2+10</f>
        <v>670.08999999999992</v>
      </c>
      <c r="F12" s="6">
        <f>(B12-C12)/2</f>
        <v>660.08999999999992</v>
      </c>
      <c r="G12" s="6">
        <f t="shared" si="1"/>
        <v>1320.1799999999998</v>
      </c>
      <c r="H12" s="6"/>
    </row>
    <row r="13" spans="1:8" ht="20.399999999999999" x14ac:dyDescent="0.45">
      <c r="A13" s="7" t="s">
        <v>6</v>
      </c>
      <c r="B13" s="8"/>
      <c r="C13" s="8"/>
      <c r="D13" s="8"/>
      <c r="E13" s="8"/>
      <c r="F13" s="8"/>
      <c r="G13" s="6"/>
      <c r="H13" s="6"/>
    </row>
    <row r="14" spans="1:8" x14ac:dyDescent="0.4">
      <c r="A14" s="5" t="s">
        <v>2</v>
      </c>
      <c r="B14" s="6">
        <v>681.16</v>
      </c>
      <c r="C14" s="6">
        <f>B14</f>
        <v>681.16</v>
      </c>
      <c r="D14" s="6">
        <f>C14/2</f>
        <v>340.58</v>
      </c>
      <c r="E14" s="6">
        <f>20/2</f>
        <v>10</v>
      </c>
      <c r="F14" s="6">
        <v>0</v>
      </c>
      <c r="G14" s="6">
        <f t="shared" si="1"/>
        <v>0</v>
      </c>
      <c r="H14" s="6"/>
    </row>
    <row r="15" spans="1:8" x14ac:dyDescent="0.4">
      <c r="A15" s="5" t="s">
        <v>3</v>
      </c>
      <c r="B15" s="6">
        <v>1314.54</v>
      </c>
      <c r="C15" s="6">
        <f t="shared" ref="C15:C16" si="4">+$C$14</f>
        <v>681.16</v>
      </c>
      <c r="D15" s="6">
        <f t="shared" ref="D15:D16" si="5">C15/2</f>
        <v>340.58</v>
      </c>
      <c r="E15" s="6">
        <f>(B15-C15)/2+10</f>
        <v>326.69</v>
      </c>
      <c r="F15" s="6">
        <f>E15-10</f>
        <v>316.69</v>
      </c>
      <c r="G15" s="6">
        <f t="shared" si="1"/>
        <v>633.38</v>
      </c>
      <c r="H15" s="6"/>
    </row>
    <row r="16" spans="1:8" x14ac:dyDescent="0.4">
      <c r="A16" s="5" t="s">
        <v>4</v>
      </c>
      <c r="B16" s="6">
        <v>1818.58</v>
      </c>
      <c r="C16" s="6">
        <f t="shared" si="4"/>
        <v>681.16</v>
      </c>
      <c r="D16" s="6">
        <f t="shared" si="5"/>
        <v>340.58</v>
      </c>
      <c r="E16" s="6">
        <f>(B16-C16)/2+10</f>
        <v>578.71</v>
      </c>
      <c r="F16" s="6">
        <f>E16-10</f>
        <v>568.71</v>
      </c>
      <c r="G16" s="6">
        <f t="shared" si="1"/>
        <v>1137.42</v>
      </c>
      <c r="H16" s="6"/>
    </row>
    <row r="19" spans="1:3" x14ac:dyDescent="0.4">
      <c r="A19" s="9"/>
      <c r="B19" s="6">
        <v>93.82</v>
      </c>
      <c r="C19" s="33" t="s">
        <v>26</v>
      </c>
    </row>
    <row r="20" spans="1:3" x14ac:dyDescent="0.4">
      <c r="A20" s="5" t="s">
        <v>18</v>
      </c>
      <c r="B20" s="6">
        <f>+C10-C14</f>
        <v>73.82000000000005</v>
      </c>
      <c r="C20" s="34" t="s">
        <v>27</v>
      </c>
    </row>
    <row r="21" spans="1:3" x14ac:dyDescent="0.4">
      <c r="B21" s="6">
        <f>+B20/2</f>
        <v>36.910000000000025</v>
      </c>
      <c r="C21" s="33" t="s">
        <v>28</v>
      </c>
    </row>
    <row r="24" spans="1:3" x14ac:dyDescent="0.4">
      <c r="A24" s="5" t="s">
        <v>25</v>
      </c>
    </row>
  </sheetData>
  <mergeCells count="2">
    <mergeCell ref="A1:F1"/>
    <mergeCell ref="A4:F4"/>
  </mergeCells>
  <pageMargins left="0.7" right="0.7" top="0.75" bottom="0.75" header="0.3" footer="0.3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FY23</vt:lpstr>
      <vt:lpstr>FY24</vt:lpstr>
      <vt:lpstr>FY25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Jeanie Confer</dc:creator>
  <cp:lastModifiedBy>Erin Tutay</cp:lastModifiedBy>
  <cp:lastPrinted>2022-03-23T15:21:26Z</cp:lastPrinted>
  <dcterms:created xsi:type="dcterms:W3CDTF">2017-04-06T20:54:32Z</dcterms:created>
  <dcterms:modified xsi:type="dcterms:W3CDTF">2024-05-01T00:01:17Z</dcterms:modified>
</cp:coreProperties>
</file>